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100\経営企画課\★ホームページ関係\全面リニューアル検討\更新資料\☆道後ベテルホーム\料金表\2026.08.01\2.ショートステイ（短期入所療養介護）・介護予防ショートステイ（介護予防短期入所療養介護）\"/>
    </mc:Choice>
  </mc:AlternateContent>
  <workbookProtection workbookAlgorithmName="SHA-512" workbookHashValue="cHDp7Tcob3Z8z64Ff/o57QfFXNd2jU5Z3zwto3AjLnKVWsrVoTAOGkq2XeK8ct0CCidr629smKsrpGzRAj980Q==" workbookSaltValue="6PwzRV2m5u79i5EICVVrxA==" workbookSpinCount="100000" lockStructure="1"/>
  <bookViews>
    <workbookView xWindow="-60" yWindow="-60" windowWidth="28920" windowHeight="15600"/>
  </bookViews>
  <sheets>
    <sheet name="料金表" sheetId="1" r:id="rId1"/>
    <sheet name="介護保険" sheetId="2" state="hidden" r:id="rId2"/>
    <sheet name="食費居住費" sheetId="3" state="hidden" r:id="rId3"/>
    <sheet name="自費" sheetId="4" state="hidden" r:id="rId4"/>
  </sheets>
  <definedNames>
    <definedName name="_xlnm._FilterDatabase" localSheetId="3" hidden="1">自費!$E$2:$F$7</definedName>
    <definedName name="_xlnm.Print_Area" localSheetId="0">料金表!$A$1:$P$40</definedName>
    <definedName name="加算_日額">介護保険!$H$6:$H$16</definedName>
    <definedName name="介護度">介護保険!$B$3:$B$9</definedName>
    <definedName name="基本サービス費">介護保険!$F$3:$F$16</definedName>
    <definedName name="自費項目">自費!$B$5:$B$7</definedName>
    <definedName name="室料">食費居住費!$B$18:$B$34</definedName>
    <definedName name="負担割合">介護保険!$B$16:$B$18</definedName>
    <definedName name="負担限度額">介護保険!$D$16:$D$20</definedName>
    <definedName name="部屋">介護保険!$B$12:$B$13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" l="1"/>
  <c r="E30" i="1"/>
  <c r="G30" i="1" s="1"/>
  <c r="N40" i="1"/>
  <c r="E32" i="1"/>
  <c r="E31" i="1"/>
  <c r="B8" i="1" l="1"/>
  <c r="H24" i="1"/>
  <c r="H23" i="1"/>
  <c r="I32" i="1" l="1"/>
  <c r="E35" i="1"/>
  <c r="G35" i="1" s="1"/>
  <c r="E34" i="1"/>
  <c r="E33" i="1"/>
  <c r="G33" i="1" s="1"/>
  <c r="I33" i="1" s="1"/>
  <c r="E29" i="1"/>
  <c r="G29" i="1" s="1"/>
  <c r="E28" i="1"/>
  <c r="I8" i="1"/>
  <c r="G28" i="1" s="1"/>
  <c r="I18" i="1"/>
  <c r="M18" i="1" s="1"/>
  <c r="I17" i="1"/>
  <c r="M17" i="1" s="1"/>
  <c r="I16" i="1"/>
  <c r="M16" i="1" s="1"/>
  <c r="I15" i="1"/>
  <c r="M15" i="1" s="1"/>
  <c r="I14" i="1"/>
  <c r="I13" i="1"/>
  <c r="I11" i="1"/>
  <c r="I31" i="1" s="1"/>
  <c r="I10" i="1"/>
  <c r="K10" i="1" s="1"/>
  <c r="I9" i="1"/>
  <c r="K9" i="1" s="1"/>
  <c r="I35" i="1" l="1"/>
  <c r="G34" i="1"/>
  <c r="I34" i="1" s="1"/>
  <c r="I30" i="1"/>
  <c r="K8" i="1"/>
  <c r="M8" i="1" s="1"/>
  <c r="I29" i="1"/>
  <c r="I28" i="1"/>
  <c r="K11" i="1"/>
  <c r="M11" i="1" s="1"/>
  <c r="M9" i="1"/>
  <c r="M13" i="1"/>
  <c r="M10" i="1"/>
  <c r="M14" i="1"/>
  <c r="I36" i="1" l="1"/>
  <c r="E39" i="1" s="1"/>
  <c r="M19" i="1"/>
  <c r="B24" i="1" s="1"/>
  <c r="E24" i="1" s="1"/>
  <c r="L24" i="1" l="1"/>
  <c r="B39" i="1" s="1"/>
  <c r="I39" i="1" s="1"/>
</calcChain>
</file>

<file path=xl/sharedStrings.xml><?xml version="1.0" encoding="utf-8"?>
<sst xmlns="http://schemas.openxmlformats.org/spreadsheetml/2006/main" count="150" uniqueCount="93">
  <si>
    <t>介護度</t>
    <rPh sb="0" eb="3">
      <t>カイゴド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</si>
  <si>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</si>
  <si>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</si>
  <si>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</si>
  <si>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</si>
  <si>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</si>
  <si>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基本サービス費</t>
    <rPh sb="0" eb="2">
      <t>キホン</t>
    </rPh>
    <rPh sb="6" eb="7">
      <t>ヒ</t>
    </rPh>
    <phoneticPr fontId="1"/>
  </si>
  <si>
    <t>金額</t>
    <rPh sb="0" eb="2">
      <t>キンガク</t>
    </rPh>
    <phoneticPr fontId="1"/>
  </si>
  <si>
    <t>在宅復帰・在宅療養支援機能加算（Ⅱ）</t>
    <rPh sb="0" eb="2">
      <t>ザイタク</t>
    </rPh>
    <rPh sb="2" eb="4">
      <t>フッキ</t>
    </rPh>
    <rPh sb="5" eb="7">
      <t>ザイタク</t>
    </rPh>
    <rPh sb="7" eb="9">
      <t>リョウヨウ</t>
    </rPh>
    <rPh sb="9" eb="11">
      <t>シエン</t>
    </rPh>
    <rPh sb="11" eb="13">
      <t>キノウ</t>
    </rPh>
    <rPh sb="13" eb="15">
      <t>カサン</t>
    </rPh>
    <phoneticPr fontId="1"/>
  </si>
  <si>
    <t>夜勤職員配置加算</t>
    <rPh sb="0" eb="2">
      <t>ヤキン</t>
    </rPh>
    <rPh sb="2" eb="4">
      <t>ショクイン</t>
    </rPh>
    <rPh sb="4" eb="6">
      <t>ハイチ</t>
    </rPh>
    <rPh sb="6" eb="8">
      <t>カサン</t>
    </rPh>
    <phoneticPr fontId="1"/>
  </si>
  <si>
    <t>サービス提供体制強化加算（Ⅰ）</t>
    <rPh sb="4" eb="6">
      <t>テイキョウ</t>
    </rPh>
    <rPh sb="6" eb="8">
      <t>タイセイ</t>
    </rPh>
    <rPh sb="8" eb="10">
      <t>キョウカ</t>
    </rPh>
    <rPh sb="10" eb="12">
      <t>カサン</t>
    </rPh>
    <phoneticPr fontId="1"/>
  </si>
  <si>
    <t>加算（日額）</t>
    <rPh sb="0" eb="2">
      <t>カサン</t>
    </rPh>
    <rPh sb="3" eb="5">
      <t>ニチガク</t>
    </rPh>
    <phoneticPr fontId="1"/>
  </si>
  <si>
    <t>療養食加算</t>
    <rPh sb="0" eb="3">
      <t>リョウヨウショク</t>
    </rPh>
    <rPh sb="3" eb="5">
      <t>カサン</t>
    </rPh>
    <phoneticPr fontId="1"/>
  </si>
  <si>
    <t>認知症ケア加算</t>
    <rPh sb="0" eb="3">
      <t>ニンチショウ</t>
    </rPh>
    <rPh sb="5" eb="7">
      <t>カサン</t>
    </rPh>
    <phoneticPr fontId="1"/>
  </si>
  <si>
    <t>負担限度額</t>
    <rPh sb="0" eb="5">
      <t>フタンゲンドガク</t>
    </rPh>
    <phoneticPr fontId="1"/>
  </si>
  <si>
    <t>第４段階（非該当）</t>
    <rPh sb="0" eb="1">
      <t>ダイ</t>
    </rPh>
    <rPh sb="2" eb="4">
      <t>ダンカイ</t>
    </rPh>
    <rPh sb="5" eb="8">
      <t>ヒガイトウ</t>
    </rPh>
    <phoneticPr fontId="1"/>
  </si>
  <si>
    <t>第３段階②</t>
    <rPh sb="0" eb="1">
      <t>ダイ</t>
    </rPh>
    <rPh sb="2" eb="4">
      <t>ダンカイ</t>
    </rPh>
    <phoneticPr fontId="1"/>
  </si>
  <si>
    <t>第３段階①</t>
    <rPh sb="0" eb="1">
      <t>ダイ</t>
    </rPh>
    <rPh sb="2" eb="4">
      <t>ダンカイ</t>
    </rPh>
    <phoneticPr fontId="1"/>
  </si>
  <si>
    <t>第２段階</t>
    <rPh sb="0" eb="1">
      <t>ダイ</t>
    </rPh>
    <rPh sb="2" eb="4">
      <t>ダンカイ</t>
    </rPh>
    <phoneticPr fontId="1"/>
  </si>
  <si>
    <t>第１段階</t>
    <rPh sb="0" eb="1">
      <t>ダイ</t>
    </rPh>
    <rPh sb="2" eb="4">
      <t>ダンカイ</t>
    </rPh>
    <phoneticPr fontId="1"/>
  </si>
  <si>
    <t>居住費</t>
    <rPh sb="0" eb="3">
      <t>キョジュウヒ</t>
    </rPh>
    <phoneticPr fontId="1"/>
  </si>
  <si>
    <t>従来型個室</t>
    <rPh sb="0" eb="3">
      <t>ジュウライガタ</t>
    </rPh>
    <rPh sb="3" eb="5">
      <t>コシツ</t>
    </rPh>
    <phoneticPr fontId="1"/>
  </si>
  <si>
    <t>多床室</t>
    <rPh sb="0" eb="3">
      <t>タショウシツ</t>
    </rPh>
    <phoneticPr fontId="1"/>
  </si>
  <si>
    <t>食費</t>
    <rPh sb="0" eb="2">
      <t>ショクヒ</t>
    </rPh>
    <phoneticPr fontId="1"/>
  </si>
  <si>
    <t>利用者負担段階</t>
    <rPh sb="0" eb="3">
      <t>リヨウシャ</t>
    </rPh>
    <rPh sb="3" eb="7">
      <t>フタンダンカイ</t>
    </rPh>
    <phoneticPr fontId="1"/>
  </si>
  <si>
    <t>朝食</t>
    <rPh sb="0" eb="2">
      <t>チョウショク</t>
    </rPh>
    <phoneticPr fontId="1"/>
  </si>
  <si>
    <t>昼食</t>
    <rPh sb="0" eb="2">
      <t>チュウショク</t>
    </rPh>
    <phoneticPr fontId="1"/>
  </si>
  <si>
    <t>夕食</t>
    <rPh sb="0" eb="2">
      <t>ユウショク</t>
    </rPh>
    <phoneticPr fontId="1"/>
  </si>
  <si>
    <t>日用品費（入浴有）</t>
    <rPh sb="0" eb="4">
      <t>ニチヨウヒンヒ</t>
    </rPh>
    <rPh sb="5" eb="7">
      <t>ニュウヨク</t>
    </rPh>
    <rPh sb="7" eb="8">
      <t>アリ</t>
    </rPh>
    <phoneticPr fontId="1"/>
  </si>
  <si>
    <t>日用品費（入浴無）</t>
    <rPh sb="0" eb="4">
      <t>ニチヨウヒンヒ</t>
    </rPh>
    <rPh sb="5" eb="7">
      <t>ニュウヨク</t>
    </rPh>
    <rPh sb="7" eb="8">
      <t>ナシ</t>
    </rPh>
    <phoneticPr fontId="1"/>
  </si>
  <si>
    <t>嗜好飲料代</t>
    <rPh sb="0" eb="5">
      <t>シコウインリョウダイ</t>
    </rPh>
    <phoneticPr fontId="1"/>
  </si>
  <si>
    <t>電気代</t>
    <rPh sb="0" eb="3">
      <t>デンキダイ</t>
    </rPh>
    <phoneticPr fontId="1"/>
  </si>
  <si>
    <t>自費項目</t>
    <rPh sb="0" eb="4">
      <t>ジヒコウモク</t>
    </rPh>
    <phoneticPr fontId="1"/>
  </si>
  <si>
    <t>金額①</t>
    <rPh sb="0" eb="2">
      <t>キンガク</t>
    </rPh>
    <phoneticPr fontId="1"/>
  </si>
  <si>
    <t>金額②</t>
    <rPh sb="0" eb="2">
      <t>キンガク</t>
    </rPh>
    <phoneticPr fontId="1"/>
  </si>
  <si>
    <t>サービス内容</t>
    <rPh sb="4" eb="6">
      <t>ナイヨウ</t>
    </rPh>
    <phoneticPr fontId="1"/>
  </si>
  <si>
    <t>単位数</t>
    <rPh sb="0" eb="3">
      <t>タンイスウ</t>
    </rPh>
    <phoneticPr fontId="1"/>
  </si>
  <si>
    <t>合計単位数</t>
    <rPh sb="0" eb="2">
      <t>ゴウケイ</t>
    </rPh>
    <rPh sb="2" eb="5">
      <t>タンイスウ</t>
    </rPh>
    <phoneticPr fontId="1"/>
  </si>
  <si>
    <t>日数</t>
    <rPh sb="0" eb="2">
      <t>ニッスウ</t>
    </rPh>
    <phoneticPr fontId="1"/>
  </si>
  <si>
    <t>負担割合</t>
    <rPh sb="0" eb="2">
      <t>フタン</t>
    </rPh>
    <rPh sb="2" eb="4">
      <t>ワリアイ</t>
    </rPh>
    <phoneticPr fontId="1"/>
  </si>
  <si>
    <t>１割</t>
    <rPh sb="1" eb="2">
      <t>ワリ</t>
    </rPh>
    <phoneticPr fontId="1"/>
  </si>
  <si>
    <t>２割</t>
    <rPh sb="1" eb="2">
      <t>ワリ</t>
    </rPh>
    <phoneticPr fontId="1"/>
  </si>
  <si>
    <t>３割</t>
    <rPh sb="1" eb="2">
      <t>ワリ</t>
    </rPh>
    <phoneticPr fontId="1"/>
  </si>
  <si>
    <t>部屋</t>
    <rPh sb="0" eb="2">
      <t>ヘヤ</t>
    </rPh>
    <phoneticPr fontId="1"/>
  </si>
  <si>
    <t>個室</t>
    <rPh sb="0" eb="2">
      <t>コシツ</t>
    </rPh>
    <phoneticPr fontId="1"/>
  </si>
  <si>
    <t>居室種類</t>
    <rPh sb="0" eb="2">
      <t>キョシツ</t>
    </rPh>
    <rPh sb="2" eb="4">
      <t>シュルイ</t>
    </rPh>
    <phoneticPr fontId="1"/>
  </si>
  <si>
    <t>負担割合</t>
    <rPh sb="0" eb="4">
      <t>フタンワリアイ</t>
    </rPh>
    <phoneticPr fontId="1"/>
  </si>
  <si>
    <t>負担限度額</t>
    <rPh sb="0" eb="5">
      <t>フタンゲンドガク</t>
    </rPh>
    <phoneticPr fontId="1"/>
  </si>
  <si>
    <t>日数</t>
    <rPh sb="0" eb="2">
      <t>ニッスウ</t>
    </rPh>
    <phoneticPr fontId="1"/>
  </si>
  <si>
    <t>+</t>
    <phoneticPr fontId="1"/>
  </si>
  <si>
    <t>処遇改善加算</t>
    <rPh sb="0" eb="2">
      <t>ショグウ</t>
    </rPh>
    <rPh sb="2" eb="4">
      <t>カイゼン</t>
    </rPh>
    <rPh sb="4" eb="6">
      <t>カサン</t>
    </rPh>
    <phoneticPr fontId="1"/>
  </si>
  <si>
    <t>=</t>
    <phoneticPr fontId="1"/>
  </si>
  <si>
    <t>割合</t>
    <rPh sb="0" eb="2">
      <t>ワリアイ</t>
    </rPh>
    <phoneticPr fontId="1"/>
  </si>
  <si>
    <t>＜保険サービス＞</t>
    <rPh sb="1" eb="3">
      <t>ホケン</t>
    </rPh>
    <phoneticPr fontId="1"/>
  </si>
  <si>
    <t>＜保険外サービス＞</t>
    <rPh sb="1" eb="4">
      <t>ホケンガイ</t>
    </rPh>
    <phoneticPr fontId="1"/>
  </si>
  <si>
    <t>居住費</t>
    <rPh sb="0" eb="3">
      <t>キョジュウヒ</t>
    </rPh>
    <phoneticPr fontId="1"/>
  </si>
  <si>
    <t>食費</t>
    <rPh sb="0" eb="2">
      <t>ショクヒ</t>
    </rPh>
    <phoneticPr fontId="1"/>
  </si>
  <si>
    <t>室料</t>
    <rPh sb="0" eb="2">
      <t>シツリョウ</t>
    </rPh>
    <phoneticPr fontId="1"/>
  </si>
  <si>
    <t>室料</t>
    <rPh sb="0" eb="2">
      <t>シツリョウ</t>
    </rPh>
    <phoneticPr fontId="1"/>
  </si>
  <si>
    <t>料金</t>
    <rPh sb="0" eb="2">
      <t>リョウキン</t>
    </rPh>
    <phoneticPr fontId="1"/>
  </si>
  <si>
    <t>保険外計</t>
    <rPh sb="0" eb="3">
      <t>ホケンガイ</t>
    </rPh>
    <rPh sb="3" eb="4">
      <t>ケイ</t>
    </rPh>
    <phoneticPr fontId="1"/>
  </si>
  <si>
    <t>利用者負担分</t>
    <rPh sb="0" eb="3">
      <t>リヨウシャ</t>
    </rPh>
    <rPh sb="3" eb="6">
      <t>フタンブン</t>
    </rPh>
    <phoneticPr fontId="1"/>
  </si>
  <si>
    <t>＝</t>
    <phoneticPr fontId="1"/>
  </si>
  <si>
    <t>ご利用時見積総額</t>
    <rPh sb="1" eb="4">
      <t>リヨウジ</t>
    </rPh>
    <rPh sb="4" eb="6">
      <t>ミツモリ</t>
    </rPh>
    <rPh sb="6" eb="8">
      <t>ソウガク</t>
    </rPh>
    <phoneticPr fontId="1"/>
  </si>
  <si>
    <t>洗濯代（1kgあたり）</t>
    <rPh sb="0" eb="3">
      <t>センタクダイ</t>
    </rPh>
    <phoneticPr fontId="1"/>
  </si>
  <si>
    <t>単価</t>
    <rPh sb="0" eb="2">
      <t>タンカ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</si>
  <si>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</si>
  <si>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</si>
  <si>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老短Ⅰⅱ１（個室）</t>
    <rPh sb="0" eb="2">
      <t>ロウタン</t>
    </rPh>
    <rPh sb="6" eb="8">
      <t>コシツ</t>
    </rPh>
    <phoneticPr fontId="1"/>
  </si>
  <si>
    <t>老短Ⅰⅱ２（個室）</t>
    <rPh sb="6" eb="8">
      <t>コシツ</t>
    </rPh>
    <phoneticPr fontId="1"/>
  </si>
  <si>
    <t>老短Ⅰⅱ３（個室）</t>
    <rPh sb="6" eb="8">
      <t>コシツ</t>
    </rPh>
    <phoneticPr fontId="1"/>
  </si>
  <si>
    <t>老短Ⅰⅱ４（個室）</t>
    <rPh sb="6" eb="8">
      <t>コシツ</t>
    </rPh>
    <phoneticPr fontId="1"/>
  </si>
  <si>
    <t>老短Ⅰⅱ５（個室）</t>
    <rPh sb="6" eb="8">
      <t>コシツ</t>
    </rPh>
    <phoneticPr fontId="1"/>
  </si>
  <si>
    <t>老短Ⅰⅳ１（多床室）</t>
    <rPh sb="6" eb="9">
      <t>タショウシツ</t>
    </rPh>
    <phoneticPr fontId="1"/>
  </si>
  <si>
    <t>老短Ⅰⅳ２（多床室）</t>
    <rPh sb="6" eb="9">
      <t>タショウシツ</t>
    </rPh>
    <phoneticPr fontId="1"/>
  </si>
  <si>
    <t>老短Ⅰⅳ３（多床室）</t>
    <rPh sb="6" eb="9">
      <t>タショウシツ</t>
    </rPh>
    <phoneticPr fontId="1"/>
  </si>
  <si>
    <t>老短Ⅰⅳ４（多床室）</t>
    <rPh sb="6" eb="9">
      <t>タショウシツ</t>
    </rPh>
    <phoneticPr fontId="1"/>
  </si>
  <si>
    <t>老短Ⅰⅳ５（多床室）</t>
    <rPh sb="6" eb="9">
      <t>タショウシツ</t>
    </rPh>
    <phoneticPr fontId="1"/>
  </si>
  <si>
    <t>予老短Ⅰⅱ１（個室）</t>
    <rPh sb="0" eb="1">
      <t>ヨ</t>
    </rPh>
    <rPh sb="1" eb="3">
      <t>ロウタン</t>
    </rPh>
    <rPh sb="7" eb="9">
      <t>コシツ</t>
    </rPh>
    <phoneticPr fontId="1"/>
  </si>
  <si>
    <t>予老短Ⅰⅱ２（個室）</t>
    <rPh sb="0" eb="1">
      <t>ヨ</t>
    </rPh>
    <rPh sb="7" eb="9">
      <t>コシツ</t>
    </rPh>
    <phoneticPr fontId="1"/>
  </si>
  <si>
    <t>予老短Ⅰⅳ１（多床室）</t>
    <rPh sb="0" eb="1">
      <t>ヨ</t>
    </rPh>
    <rPh sb="7" eb="10">
      <t>タショウシツ</t>
    </rPh>
    <phoneticPr fontId="1"/>
  </si>
  <si>
    <t>予老短Ⅰⅳ２（多床室）</t>
    <rPh sb="0" eb="1">
      <t>ヨ</t>
    </rPh>
    <rPh sb="7" eb="10">
      <t>タショウシツ</t>
    </rPh>
    <phoneticPr fontId="1"/>
  </si>
  <si>
    <t>送迎加算</t>
    <rPh sb="0" eb="2">
      <t>ソウゲイ</t>
    </rPh>
    <rPh sb="2" eb="4">
      <t>カサン</t>
    </rPh>
    <phoneticPr fontId="1"/>
  </si>
  <si>
    <t>個別リハビリテーション実施加算</t>
    <rPh sb="0" eb="2">
      <t>コベツ</t>
    </rPh>
    <rPh sb="11" eb="13">
      <t>ジッシ</t>
    </rPh>
    <rPh sb="13" eb="15">
      <t>カサン</t>
    </rPh>
    <phoneticPr fontId="1"/>
  </si>
  <si>
    <t>緊急時治療管理</t>
    <rPh sb="0" eb="3">
      <t>キンキュウジ</t>
    </rPh>
    <rPh sb="3" eb="5">
      <t>チリョウ</t>
    </rPh>
    <rPh sb="5" eb="7">
      <t>カンリ</t>
    </rPh>
    <phoneticPr fontId="1"/>
  </si>
  <si>
    <t>重度療養管理加算</t>
    <rPh sb="0" eb="2">
      <t>ジュウド</t>
    </rPh>
    <rPh sb="2" eb="4">
      <t>リョウヨウ</t>
    </rPh>
    <rPh sb="4" eb="8">
      <t>カンリカサン</t>
    </rPh>
    <phoneticPr fontId="1"/>
  </si>
  <si>
    <t>総単位数</t>
    <rPh sb="0" eb="1">
      <t>ソウ</t>
    </rPh>
    <rPh sb="1" eb="4">
      <t>タンイスウ</t>
    </rPh>
    <phoneticPr fontId="1"/>
  </si>
  <si>
    <t>道後ベテルホーム　短期入所療養介護費　見積書</t>
    <rPh sb="0" eb="2">
      <t>ドウゴ</t>
    </rPh>
    <rPh sb="9" eb="11">
      <t>タンキ</t>
    </rPh>
    <rPh sb="11" eb="13">
      <t>ニュウショ</t>
    </rPh>
    <rPh sb="13" eb="15">
      <t>リョウヨウ</t>
    </rPh>
    <rPh sb="15" eb="17">
      <t>カイゴ</t>
    </rPh>
    <rPh sb="17" eb="18">
      <t>ヒ</t>
    </rPh>
    <rPh sb="19" eb="22">
      <t>ミツモリショ</t>
    </rPh>
    <phoneticPr fontId="1"/>
  </si>
  <si>
    <t>日用品費（入浴有）</t>
    <phoneticPr fontId="1"/>
  </si>
  <si>
    <t>日用品費（入浴無）</t>
    <phoneticPr fontId="1"/>
  </si>
  <si>
    <t>作成</t>
    <rPh sb="0" eb="2">
      <t>サクセイ</t>
    </rPh>
    <phoneticPr fontId="1"/>
  </si>
  <si>
    <t>生産性向上推進体制加算（Ⅱ）</t>
    <rPh sb="0" eb="11">
      <t>セイサンセイコウジョウスイシンタイセイカサン</t>
    </rPh>
    <phoneticPr fontId="1"/>
  </si>
  <si>
    <t>生産性向上推進体制加算（Ⅱ）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</si>
</sst>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%"/>
    <numFmt numFmtId="178" formatCode="#,##0_);[Red]\(#,##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5" borderId="1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5" borderId="8" xfId="0" applyFill="1" applyBorder="1" applyAlignment="1">
      <alignment horizontal="center" vertical="center"/>
    </xf>
    <xf numFmtId="0" fontId="0" fillId="5" borderId="8" xfId="0" applyFill="1" applyBorder="1">
      <alignment vertical="center"/>
    </xf>
    <xf numFmtId="0" fontId="0" fillId="5" borderId="10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176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176" fontId="0" fillId="0" borderId="0" xfId="0" applyNumberFormat="1">
      <alignment vertical="center"/>
    </xf>
    <xf numFmtId="49" fontId="0" fillId="4" borderId="1" xfId="0" applyNumberFormat="1" applyFill="1" applyBorder="1" applyAlignment="1" applyProtection="1">
      <alignment horizontal="center" vertical="center"/>
      <protection locked="0"/>
    </xf>
    <xf numFmtId="176" fontId="0" fillId="0" borderId="39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4" fontId="0" fillId="0" borderId="0" xfId="0" applyNumberFormat="1" applyAlignment="1">
      <alignment horizontal="center" vertical="center" shrinkToFit="1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36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0" fillId="0" borderId="37" xfId="0" applyNumberFormat="1" applyBorder="1" applyAlignment="1">
      <alignment horizontal="right" vertical="center"/>
    </xf>
    <xf numFmtId="176" fontId="0" fillId="0" borderId="38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8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>
      <alignment horizontal="left" vertical="center" shrinkToFit="1"/>
    </xf>
    <xf numFmtId="49" fontId="0" fillId="0" borderId="4" xfId="0" applyNumberFormat="1" applyBorder="1" applyAlignment="1">
      <alignment horizontal="left" vertical="center" shrinkToFit="1"/>
    </xf>
    <xf numFmtId="49" fontId="0" fillId="0" borderId="5" xfId="0" applyNumberForma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4" borderId="1" xfId="0" applyFill="1" applyBorder="1" applyAlignment="1" applyProtection="1">
      <alignment horizontal="left" vertical="center"/>
      <protection locked="0"/>
    </xf>
    <xf numFmtId="178" fontId="0" fillId="0" borderId="12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7" fontId="0" fillId="0" borderId="27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78" fontId="0" fillId="0" borderId="2" xfId="0" applyNumberFormat="1" applyBorder="1" applyAlignment="1">
      <alignment horizontal="right" vertical="center"/>
    </xf>
    <xf numFmtId="178" fontId="0" fillId="0" borderId="5" xfId="0" applyNumberFormat="1" applyBorder="1" applyAlignment="1">
      <alignment horizontal="right" vertical="center"/>
    </xf>
    <xf numFmtId="0" fontId="0" fillId="4" borderId="2" xfId="0" applyFill="1" applyBorder="1" applyAlignment="1" applyProtection="1">
      <alignment horizontal="center" vertical="center" shrinkToFit="1"/>
      <protection locked="0"/>
    </xf>
    <xf numFmtId="0" fontId="0" fillId="4" borderId="4" xfId="0" applyFill="1" applyBorder="1" applyAlignment="1" applyProtection="1">
      <alignment horizontal="center" vertical="center" shrinkToFit="1"/>
      <protection locked="0"/>
    </xf>
    <xf numFmtId="0" fontId="0" fillId="4" borderId="5" xfId="0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>
      <alignment horizontal="center" vertical="center"/>
    </xf>
    <xf numFmtId="49" fontId="0" fillId="4" borderId="1" xfId="0" applyNumberFormat="1" applyFill="1" applyBorder="1" applyAlignment="1" applyProtection="1">
      <alignment horizontal="left" vertical="center" shrinkToFit="1"/>
      <protection locked="0"/>
    </xf>
    <xf numFmtId="178" fontId="0" fillId="4" borderId="2" xfId="0" applyNumberFormat="1" applyFill="1" applyBorder="1" applyAlignment="1" applyProtection="1">
      <alignment horizontal="right" vertical="center"/>
      <protection locked="0"/>
    </xf>
    <xf numFmtId="178" fontId="0" fillId="4" borderId="5" xfId="0" applyNumberForma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34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4" borderId="2" xfId="0" applyFill="1" applyBorder="1" applyAlignment="1" applyProtection="1">
      <alignment horizontal="right" vertical="center"/>
      <protection locked="0"/>
    </xf>
    <xf numFmtId="0" fontId="0" fillId="4" borderId="5" xfId="0" applyFill="1" applyBorder="1" applyAlignment="1" applyProtection="1">
      <alignment horizontal="right" vertical="center"/>
      <protection locked="0"/>
    </xf>
    <xf numFmtId="0" fontId="0" fillId="4" borderId="37" xfId="0" applyFill="1" applyBorder="1" applyAlignment="1" applyProtection="1">
      <alignment horizontal="right" vertical="center"/>
      <protection locked="0"/>
    </xf>
    <xf numFmtId="0" fontId="0" fillId="4" borderId="38" xfId="0" applyFill="1" applyBorder="1" applyAlignment="1" applyProtection="1">
      <alignment horizontal="right" vertical="center"/>
      <protection locked="0"/>
    </xf>
    <xf numFmtId="178" fontId="0" fillId="0" borderId="31" xfId="0" applyNumberFormat="1" applyBorder="1" applyAlignment="1">
      <alignment horizontal="right" vertical="center"/>
    </xf>
    <xf numFmtId="178" fontId="0" fillId="0" borderId="32" xfId="0" applyNumberFormat="1" applyBorder="1" applyAlignment="1">
      <alignment horizontal="right" vertical="center"/>
    </xf>
    <xf numFmtId="178" fontId="0" fillId="0" borderId="33" xfId="0" applyNumberFormat="1" applyBorder="1" applyAlignment="1">
      <alignment horizontal="right" vertical="center"/>
    </xf>
    <xf numFmtId="176" fontId="0" fillId="0" borderId="40" xfId="0" applyNumberFormat="1" applyBorder="1" applyAlignment="1">
      <alignment horizontal="center" vertical="center"/>
    </xf>
    <xf numFmtId="176" fontId="0" fillId="0" borderId="39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8" fontId="0" fillId="0" borderId="20" xfId="0" applyNumberFormat="1" applyBorder="1" applyAlignment="1">
      <alignment horizontal="right" vertical="center"/>
    </xf>
    <xf numFmtId="178" fontId="0" fillId="0" borderId="21" xfId="0" applyNumberFormat="1" applyBorder="1" applyAlignment="1">
      <alignment horizontal="right" vertical="center"/>
    </xf>
    <xf numFmtId="49" fontId="0" fillId="4" borderId="2" xfId="0" applyNumberFormat="1" applyFill="1" applyBorder="1" applyAlignment="1" applyProtection="1">
      <alignment horizontal="left" vertical="center" shrinkToFit="1"/>
      <protection locked="0"/>
    </xf>
    <xf numFmtId="49" fontId="0" fillId="4" borderId="4" xfId="0" applyNumberFormat="1" applyFill="1" applyBorder="1" applyAlignment="1" applyProtection="1">
      <alignment horizontal="left" vertical="center" shrinkToFit="1"/>
      <protection locked="0"/>
    </xf>
    <xf numFmtId="49" fontId="0" fillId="4" borderId="5" xfId="0" applyNumberForma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0"/>
  <sheetViews>
    <sheetView tabSelected="1" workbookViewId="0">
      <selection activeCell="B34" sqref="B34:D34"/>
    </sheetView>
  </sheetViews>
  <sheetFormatPr defaultRowHeight="18.75" x14ac:dyDescent="0.4"/>
  <cols>
    <col min="1" max="1" width="3" customWidth="1"/>
    <col min="2" max="3" width="6.25" customWidth="1"/>
    <col min="4" max="4" width="4.875" customWidth="1"/>
    <col min="5" max="5" width="8.25" customWidth="1"/>
    <col min="6" max="7" width="4" customWidth="1"/>
    <col min="8" max="8" width="4.875" customWidth="1"/>
    <col min="9" max="12" width="4.5" customWidth="1"/>
    <col min="13" max="13" width="6.75" customWidth="1"/>
    <col min="14" max="14" width="4" customWidth="1"/>
    <col min="15" max="16" width="5.875" customWidth="1"/>
  </cols>
  <sheetData>
    <row r="1" spans="2:14" ht="24" x14ac:dyDescent="0.4">
      <c r="B1" s="88" t="s">
        <v>87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21"/>
    </row>
    <row r="2" spans="2:14" ht="6.75" customHeight="1" x14ac:dyDescent="0.4"/>
    <row r="3" spans="2:14" x14ac:dyDescent="0.4">
      <c r="B3" s="68" t="s">
        <v>0</v>
      </c>
      <c r="C3" s="69"/>
      <c r="D3" s="68" t="s">
        <v>46</v>
      </c>
      <c r="E3" s="69"/>
      <c r="F3" s="68" t="s">
        <v>14</v>
      </c>
      <c r="G3" s="84"/>
      <c r="H3" s="69"/>
      <c r="I3" s="33" t="s">
        <v>45</v>
      </c>
      <c r="J3" s="33"/>
      <c r="K3" s="33"/>
      <c r="L3" s="33" t="s">
        <v>48</v>
      </c>
      <c r="M3" s="33"/>
    </row>
    <row r="4" spans="2:14" x14ac:dyDescent="0.4">
      <c r="B4" s="57" t="s">
        <v>3</v>
      </c>
      <c r="C4" s="58"/>
      <c r="D4" s="57" t="s">
        <v>42</v>
      </c>
      <c r="E4" s="58"/>
      <c r="F4" s="81" t="s">
        <v>15</v>
      </c>
      <c r="G4" s="82"/>
      <c r="H4" s="83"/>
      <c r="I4" s="32" t="s">
        <v>22</v>
      </c>
      <c r="J4" s="32"/>
      <c r="K4" s="32"/>
      <c r="L4" s="32">
        <v>1</v>
      </c>
      <c r="M4" s="32"/>
    </row>
    <row r="5" spans="2:14" ht="6.75" customHeight="1" x14ac:dyDescent="0.4">
      <c r="B5" s="1"/>
      <c r="C5" s="1"/>
      <c r="D5" s="1"/>
      <c r="E5" s="1"/>
      <c r="F5" s="22"/>
      <c r="G5" s="22"/>
      <c r="H5" s="22"/>
      <c r="I5" s="1"/>
      <c r="J5" s="1"/>
      <c r="K5" s="1"/>
      <c r="L5" s="1"/>
    </row>
    <row r="6" spans="2:14" x14ac:dyDescent="0.4">
      <c r="B6" t="s">
        <v>53</v>
      </c>
    </row>
    <row r="7" spans="2:14" x14ac:dyDescent="0.4">
      <c r="B7" s="62" t="s">
        <v>35</v>
      </c>
      <c r="C7" s="63"/>
      <c r="D7" s="63"/>
      <c r="E7" s="63"/>
      <c r="F7" s="63"/>
      <c r="G7" s="63"/>
      <c r="H7" s="64"/>
      <c r="I7" s="68" t="s">
        <v>36</v>
      </c>
      <c r="J7" s="69"/>
      <c r="K7" s="68" t="s">
        <v>38</v>
      </c>
      <c r="L7" s="69"/>
      <c r="M7" s="33" t="s">
        <v>37</v>
      </c>
      <c r="N7" s="33"/>
    </row>
    <row r="8" spans="2:14" x14ac:dyDescent="0.4">
      <c r="B8" s="62" t="str">
        <f>IF(I4="個室",VLOOKUP(B4,介護保険!$B$3:$D$9,2,FALSE),IF(I4="多床室",VLOOKUP(B4,介護保険!$B$3:$D$9,3,FALSE)))</f>
        <v>老短Ⅰⅳ３（多床室）</v>
      </c>
      <c r="C8" s="63"/>
      <c r="D8" s="63"/>
      <c r="E8" s="63"/>
      <c r="F8" s="63"/>
      <c r="G8" s="63"/>
      <c r="H8" s="64"/>
      <c r="I8" s="42">
        <f>IF(B8="","",VLOOKUP(B8,介護保険!F3:G16,2,0))</f>
        <v>1044</v>
      </c>
      <c r="J8" s="43"/>
      <c r="K8" s="45">
        <f>IF(I8&lt;&gt;"", $L$4, "")</f>
        <v>1</v>
      </c>
      <c r="L8" s="46"/>
      <c r="M8" s="30">
        <f>IF(I8="","",I8*K8)</f>
        <v>1044</v>
      </c>
      <c r="N8" s="30"/>
    </row>
    <row r="9" spans="2:14" x14ac:dyDescent="0.4">
      <c r="B9" s="59" t="s">
        <v>8</v>
      </c>
      <c r="C9" s="60"/>
      <c r="D9" s="60"/>
      <c r="E9" s="60"/>
      <c r="F9" s="60"/>
      <c r="G9" s="60"/>
      <c r="H9" s="61"/>
      <c r="I9" s="42">
        <f>IF(B9="","",VLOOKUP(B9,介護保険!H3:I16,2,0))</f>
        <v>51</v>
      </c>
      <c r="J9" s="43"/>
      <c r="K9" s="45">
        <f>IF(I9&lt;&gt;"", $L$4, "")</f>
        <v>1</v>
      </c>
      <c r="L9" s="46"/>
      <c r="M9" s="30">
        <f t="shared" ref="M9:M18" si="0">IF(I9="","",I9*K9)</f>
        <v>51</v>
      </c>
      <c r="N9" s="30"/>
    </row>
    <row r="10" spans="2:14" x14ac:dyDescent="0.4">
      <c r="B10" s="59" t="s">
        <v>9</v>
      </c>
      <c r="C10" s="60"/>
      <c r="D10" s="60"/>
      <c r="E10" s="60"/>
      <c r="F10" s="60"/>
      <c r="G10" s="60"/>
      <c r="H10" s="61"/>
      <c r="I10" s="42">
        <f>IF(B10="","",VLOOKUP(B10,介護保険!H3:I16,2,0))</f>
        <v>24</v>
      </c>
      <c r="J10" s="43"/>
      <c r="K10" s="45">
        <f>IF(I10&lt;&gt;"", $L$4, "")</f>
        <v>1</v>
      </c>
      <c r="L10" s="46"/>
      <c r="M10" s="30">
        <f t="shared" si="0"/>
        <v>24</v>
      </c>
      <c r="N10" s="30"/>
    </row>
    <row r="11" spans="2:14" x14ac:dyDescent="0.4">
      <c r="B11" s="59" t="s">
        <v>10</v>
      </c>
      <c r="C11" s="60"/>
      <c r="D11" s="60"/>
      <c r="E11" s="60"/>
      <c r="F11" s="60"/>
      <c r="G11" s="60"/>
      <c r="H11" s="61"/>
      <c r="I11" s="42">
        <f>IF(B11="","",VLOOKUP(B11,介護保険!H3:I16,2,0))</f>
        <v>22</v>
      </c>
      <c r="J11" s="43"/>
      <c r="K11" s="45">
        <f>IF(I11&lt;&gt;"", $L$4, "")</f>
        <v>1</v>
      </c>
      <c r="L11" s="46"/>
      <c r="M11" s="30">
        <f t="shared" si="0"/>
        <v>22</v>
      </c>
      <c r="N11" s="30"/>
    </row>
    <row r="12" spans="2:14" x14ac:dyDescent="0.4">
      <c r="B12" s="59" t="s">
        <v>92</v>
      </c>
      <c r="C12" s="60"/>
      <c r="D12" s="60"/>
      <c r="E12" s="60"/>
      <c r="F12" s="60"/>
      <c r="G12" s="60"/>
      <c r="H12" s="61"/>
      <c r="I12" s="42">
        <v>10</v>
      </c>
      <c r="J12" s="43"/>
      <c r="K12" s="45">
        <v>1</v>
      </c>
      <c r="L12" s="46"/>
      <c r="M12" s="30">
        <f t="shared" ref="M12" si="1">IF(I12="","",I12*K12)</f>
        <v>10</v>
      </c>
      <c r="N12" s="30"/>
    </row>
    <row r="13" spans="2:14" x14ac:dyDescent="0.4">
      <c r="B13" s="114" t="s">
        <v>82</v>
      </c>
      <c r="C13" s="115"/>
      <c r="D13" s="115"/>
      <c r="E13" s="115"/>
      <c r="F13" s="115"/>
      <c r="G13" s="115"/>
      <c r="H13" s="116"/>
      <c r="I13" s="42">
        <f>IF(B13="","",VLOOKUP(B13,介護保険!H3:I16,2,0))</f>
        <v>184</v>
      </c>
      <c r="J13" s="43"/>
      <c r="K13" s="98">
        <v>1</v>
      </c>
      <c r="L13" s="99"/>
      <c r="M13" s="30">
        <f t="shared" si="0"/>
        <v>184</v>
      </c>
      <c r="N13" s="30"/>
    </row>
    <row r="14" spans="2:14" x14ac:dyDescent="0.4">
      <c r="B14" s="114" t="s">
        <v>83</v>
      </c>
      <c r="C14" s="115"/>
      <c r="D14" s="115"/>
      <c r="E14" s="115"/>
      <c r="F14" s="115"/>
      <c r="G14" s="115"/>
      <c r="H14" s="116"/>
      <c r="I14" s="42">
        <f>IF(B14="","",VLOOKUP(B14,介護保険!H3:I16,2,0))</f>
        <v>240</v>
      </c>
      <c r="J14" s="43"/>
      <c r="K14" s="98">
        <v>1</v>
      </c>
      <c r="L14" s="99"/>
      <c r="M14" s="30">
        <f t="shared" si="0"/>
        <v>240</v>
      </c>
      <c r="N14" s="30"/>
    </row>
    <row r="15" spans="2:14" x14ac:dyDescent="0.4">
      <c r="B15" s="114"/>
      <c r="C15" s="115"/>
      <c r="D15" s="115"/>
      <c r="E15" s="115"/>
      <c r="F15" s="115"/>
      <c r="G15" s="115"/>
      <c r="H15" s="116"/>
      <c r="I15" s="42" t="str">
        <f>IF(B15="","",VLOOKUP(B15,介護保険!H3:I16,2,0))</f>
        <v/>
      </c>
      <c r="J15" s="43"/>
      <c r="K15" s="98"/>
      <c r="L15" s="99"/>
      <c r="M15" s="30" t="str">
        <f t="shared" si="0"/>
        <v/>
      </c>
      <c r="N15" s="30"/>
    </row>
    <row r="16" spans="2:14" x14ac:dyDescent="0.4">
      <c r="B16" s="114"/>
      <c r="C16" s="115"/>
      <c r="D16" s="115"/>
      <c r="E16" s="115"/>
      <c r="F16" s="115"/>
      <c r="G16" s="115"/>
      <c r="H16" s="116"/>
      <c r="I16" s="42" t="str">
        <f>IF(B16="","",VLOOKUP(B16,介護保険!H3:I16,2,0))</f>
        <v/>
      </c>
      <c r="J16" s="43"/>
      <c r="K16" s="98"/>
      <c r="L16" s="99"/>
      <c r="M16" s="30" t="str">
        <f t="shared" si="0"/>
        <v/>
      </c>
      <c r="N16" s="30"/>
    </row>
    <row r="17" spans="2:14" x14ac:dyDescent="0.4">
      <c r="B17" s="114"/>
      <c r="C17" s="115"/>
      <c r="D17" s="115"/>
      <c r="E17" s="115"/>
      <c r="F17" s="115"/>
      <c r="G17" s="115"/>
      <c r="H17" s="116"/>
      <c r="I17" s="42" t="str">
        <f>IF(B17="","",VLOOKUP(B17,介護保険!H3:I16,2,0))</f>
        <v/>
      </c>
      <c r="J17" s="43"/>
      <c r="K17" s="98"/>
      <c r="L17" s="99"/>
      <c r="M17" s="30" t="str">
        <f t="shared" si="0"/>
        <v/>
      </c>
      <c r="N17" s="30"/>
    </row>
    <row r="18" spans="2:14" ht="19.5" thickBot="1" x14ac:dyDescent="0.45">
      <c r="B18" s="85"/>
      <c r="C18" s="85"/>
      <c r="D18" s="85"/>
      <c r="E18" s="85"/>
      <c r="F18" s="85"/>
      <c r="G18" s="85"/>
      <c r="H18" s="85"/>
      <c r="I18" s="40" t="str">
        <f>IF(B18="","",VLOOKUP(B18,介護保険!H3:I16,2,0))</f>
        <v/>
      </c>
      <c r="J18" s="41"/>
      <c r="K18" s="100"/>
      <c r="L18" s="101"/>
      <c r="M18" s="29" t="str">
        <f t="shared" si="0"/>
        <v/>
      </c>
      <c r="N18" s="29"/>
    </row>
    <row r="19" spans="2:14" ht="19.5" thickBot="1" x14ac:dyDescent="0.45">
      <c r="I19" s="89" t="s">
        <v>86</v>
      </c>
      <c r="J19" s="90"/>
      <c r="K19" s="90"/>
      <c r="L19" s="91"/>
      <c r="M19" s="27">
        <f>SUM(M8:M18)</f>
        <v>1575</v>
      </c>
      <c r="N19" s="28"/>
    </row>
    <row r="20" spans="2:14" ht="10.5" customHeight="1" x14ac:dyDescent="0.4"/>
    <row r="21" spans="2:14" ht="12.75" customHeight="1" thickBot="1" x14ac:dyDescent="0.45"/>
    <row r="22" spans="2:14" ht="14.25" customHeight="1" x14ac:dyDescent="0.4">
      <c r="B22" s="51" t="s">
        <v>86</v>
      </c>
      <c r="C22" s="52"/>
      <c r="E22" s="76" t="s">
        <v>50</v>
      </c>
      <c r="F22" s="78"/>
      <c r="G22" s="1"/>
      <c r="H22" s="76" t="s">
        <v>46</v>
      </c>
      <c r="I22" s="77"/>
      <c r="J22" s="78"/>
      <c r="L22" s="51" t="s">
        <v>61</v>
      </c>
      <c r="M22" s="108"/>
      <c r="N22" s="52"/>
    </row>
    <row r="23" spans="2:14" ht="14.25" customHeight="1" thickBot="1" x14ac:dyDescent="0.45">
      <c r="B23" s="55"/>
      <c r="C23" s="56"/>
      <c r="D23" s="1" t="s">
        <v>49</v>
      </c>
      <c r="E23" s="73">
        <v>9.7000000000000003E-2</v>
      </c>
      <c r="F23" s="75"/>
      <c r="G23" s="1" t="s">
        <v>49</v>
      </c>
      <c r="H23" s="73" t="str">
        <f>D4</f>
        <v>３割</v>
      </c>
      <c r="I23" s="74"/>
      <c r="J23" s="75"/>
      <c r="K23" s="1" t="s">
        <v>51</v>
      </c>
      <c r="L23" s="109"/>
      <c r="M23" s="110"/>
      <c r="N23" s="111"/>
    </row>
    <row r="24" spans="2:14" ht="19.5" thickBot="1" x14ac:dyDescent="0.45">
      <c r="B24" s="49">
        <f>M19</f>
        <v>1575</v>
      </c>
      <c r="C24" s="50"/>
      <c r="E24" s="49">
        <f>ROUND(B24 * 0.097, 0)</f>
        <v>153</v>
      </c>
      <c r="F24" s="50"/>
      <c r="G24" s="23"/>
      <c r="H24" s="70">
        <f>IF(D4="１割", 1, IF(D4="２割", 2, IF(D4="３割", 3, "")))</f>
        <v>3</v>
      </c>
      <c r="I24" s="71"/>
      <c r="J24" s="72"/>
      <c r="L24" s="105">
        <f>(B24+E24)*H24</f>
        <v>5184</v>
      </c>
      <c r="M24" s="106"/>
      <c r="N24" s="107"/>
    </row>
    <row r="25" spans="2:14" ht="10.5" customHeight="1" x14ac:dyDescent="0.4"/>
    <row r="26" spans="2:14" x14ac:dyDescent="0.4">
      <c r="B26" t="s">
        <v>54</v>
      </c>
    </row>
    <row r="27" spans="2:14" x14ac:dyDescent="0.4">
      <c r="B27" s="33" t="s">
        <v>35</v>
      </c>
      <c r="C27" s="33"/>
      <c r="D27" s="33"/>
      <c r="E27" s="33" t="s">
        <v>65</v>
      </c>
      <c r="F27" s="33"/>
      <c r="G27" s="68" t="s">
        <v>38</v>
      </c>
      <c r="H27" s="69"/>
      <c r="I27" s="33" t="s">
        <v>37</v>
      </c>
      <c r="J27" s="33"/>
      <c r="K27" s="33"/>
      <c r="L27" s="1"/>
    </row>
    <row r="28" spans="2:14" x14ac:dyDescent="0.4">
      <c r="B28" s="67" t="s">
        <v>56</v>
      </c>
      <c r="C28" s="67"/>
      <c r="D28" s="67"/>
      <c r="E28" s="44">
        <f>IF(I4="個室",VLOOKUP(F4,食費居住費!H11:J15,2,FALSE),IF(I4="多床室",VLOOKUP(F4,食費居住費!H11:J15,3,FALSE)))</f>
        <v>1830</v>
      </c>
      <c r="F28" s="44"/>
      <c r="G28" s="79">
        <f>IF(I8&lt;&gt;"", $L$4, "")</f>
        <v>1</v>
      </c>
      <c r="H28" s="80"/>
      <c r="I28" s="44">
        <f t="shared" ref="I28:I35" si="2">IF(E28="","",E28*G28)</f>
        <v>1830</v>
      </c>
      <c r="J28" s="44"/>
      <c r="K28" s="44"/>
      <c r="L28" s="24"/>
    </row>
    <row r="29" spans="2:14" x14ac:dyDescent="0.4">
      <c r="B29" s="67" t="s">
        <v>55</v>
      </c>
      <c r="C29" s="67"/>
      <c r="D29" s="67"/>
      <c r="E29" s="44">
        <f>IF(I4="個室",VLOOKUP(F4,食費居住費!B3:D7,2,FALSE),IF(I4="多床室",VLOOKUP(F4,食費居住費!B3:D7,3,FALSE)))</f>
        <v>560</v>
      </c>
      <c r="F29" s="44"/>
      <c r="G29" s="79">
        <f>IF(E29&lt;&gt;"", $L$4, "")</f>
        <v>1</v>
      </c>
      <c r="H29" s="80"/>
      <c r="I29" s="44">
        <f t="shared" si="2"/>
        <v>560</v>
      </c>
      <c r="J29" s="44"/>
      <c r="K29" s="44"/>
      <c r="L29" s="24"/>
    </row>
    <row r="30" spans="2:14" x14ac:dyDescent="0.4">
      <c r="B30" s="53" t="s">
        <v>57</v>
      </c>
      <c r="C30" s="54"/>
      <c r="D30" s="26">
        <v>315</v>
      </c>
      <c r="E30" s="44">
        <f>IF(D30="", "", VLOOKUP(D30,食費居住費!$B$18:$C$34, 2, FALSE))</f>
        <v>550</v>
      </c>
      <c r="F30" s="44"/>
      <c r="G30" s="79">
        <f>IF(E30&lt;&gt;"", $L$4, "")</f>
        <v>1</v>
      </c>
      <c r="H30" s="80"/>
      <c r="I30" s="44">
        <f t="shared" si="2"/>
        <v>550</v>
      </c>
      <c r="J30" s="44"/>
      <c r="K30" s="44"/>
      <c r="L30" s="24"/>
    </row>
    <row r="31" spans="2:14" x14ac:dyDescent="0.4">
      <c r="B31" s="67" t="s">
        <v>88</v>
      </c>
      <c r="C31" s="67"/>
      <c r="D31" s="67"/>
      <c r="E31" s="44">
        <f>IF(B31="","",VLOOKUP(B31,自費!B3:C16,2,0))</f>
        <v>205</v>
      </c>
      <c r="F31" s="44"/>
      <c r="G31" s="86">
        <v>1</v>
      </c>
      <c r="H31" s="87"/>
      <c r="I31" s="44">
        <f t="shared" ref="I31:I32" si="3">IF(E31="","",E31*G31)</f>
        <v>205</v>
      </c>
      <c r="J31" s="44"/>
      <c r="K31" s="44"/>
      <c r="L31" s="24"/>
    </row>
    <row r="32" spans="2:14" x14ac:dyDescent="0.4">
      <c r="B32" s="67" t="s">
        <v>89</v>
      </c>
      <c r="C32" s="67"/>
      <c r="D32" s="67"/>
      <c r="E32" s="44">
        <f>IF(B32="","",VLOOKUP(B32,自費!B3:C16,2,0))</f>
        <v>155</v>
      </c>
      <c r="F32" s="44"/>
      <c r="G32" s="86"/>
      <c r="H32" s="87"/>
      <c r="I32" s="44">
        <f t="shared" si="3"/>
        <v>0</v>
      </c>
      <c r="J32" s="44"/>
      <c r="K32" s="44"/>
      <c r="L32" s="24"/>
    </row>
    <row r="33" spans="2:16" x14ac:dyDescent="0.4">
      <c r="B33" s="65" t="s">
        <v>30</v>
      </c>
      <c r="C33" s="65"/>
      <c r="D33" s="65"/>
      <c r="E33" s="44">
        <f>IF(B33="","",VLOOKUP(B33,自費!B3:C7,2,0))</f>
        <v>150</v>
      </c>
      <c r="F33" s="44"/>
      <c r="G33" s="79">
        <f>IF(E33&lt;&gt;"", $L$4, "")</f>
        <v>1</v>
      </c>
      <c r="H33" s="80"/>
      <c r="I33" s="44">
        <f t="shared" si="2"/>
        <v>150</v>
      </c>
      <c r="J33" s="44"/>
      <c r="K33" s="44"/>
      <c r="L33" s="24"/>
    </row>
    <row r="34" spans="2:16" x14ac:dyDescent="0.4">
      <c r="B34" s="65" t="s">
        <v>64</v>
      </c>
      <c r="C34" s="65"/>
      <c r="D34" s="65"/>
      <c r="E34" s="44">
        <f>IF(B34="","",VLOOKUP(B34,自費!B3:C7,2,0))</f>
        <v>583</v>
      </c>
      <c r="F34" s="44"/>
      <c r="G34" s="79">
        <f>IF(E34&lt;&gt;"", $L$4, "")</f>
        <v>1</v>
      </c>
      <c r="H34" s="80"/>
      <c r="I34" s="44">
        <f t="shared" si="2"/>
        <v>583</v>
      </c>
      <c r="J34" s="44"/>
      <c r="K34" s="44"/>
      <c r="L34" s="24"/>
    </row>
    <row r="35" spans="2:16" ht="19.5" thickBot="1" x14ac:dyDescent="0.45">
      <c r="B35" s="65"/>
      <c r="C35" s="65"/>
      <c r="D35" s="65"/>
      <c r="E35" s="44" t="str">
        <f>IF(B35="","",VLOOKUP(B35,自費!B3:C7,2,0))</f>
        <v/>
      </c>
      <c r="F35" s="66"/>
      <c r="G35" s="112" t="str">
        <f>IF(E35&lt;&gt;"", $L$4, "")</f>
        <v/>
      </c>
      <c r="H35" s="113"/>
      <c r="I35" s="102" t="str">
        <f t="shared" si="2"/>
        <v/>
      </c>
      <c r="J35" s="103"/>
      <c r="K35" s="104"/>
      <c r="L35" s="24"/>
    </row>
    <row r="36" spans="2:16" ht="19.5" thickBot="1" x14ac:dyDescent="0.45">
      <c r="F36" s="89" t="s">
        <v>60</v>
      </c>
      <c r="G36" s="90"/>
      <c r="H36" s="91"/>
      <c r="I36" s="92">
        <f>SUM(I28:K35)</f>
        <v>3878</v>
      </c>
      <c r="J36" s="93"/>
      <c r="K36" s="94"/>
      <c r="L36" s="25"/>
    </row>
    <row r="37" spans="2:16" ht="9.75" customHeight="1" thickBot="1" x14ac:dyDescent="0.45"/>
    <row r="38" spans="2:16" x14ac:dyDescent="0.4">
      <c r="B38" s="51" t="s">
        <v>61</v>
      </c>
      <c r="C38" s="52"/>
      <c r="E38" s="51" t="s">
        <v>60</v>
      </c>
      <c r="F38" s="52"/>
      <c r="G38" s="1"/>
      <c r="I38" s="95" t="s">
        <v>63</v>
      </c>
      <c r="J38" s="96"/>
      <c r="K38" s="96"/>
      <c r="L38" s="97"/>
    </row>
    <row r="39" spans="2:16" ht="15.75" customHeight="1" x14ac:dyDescent="0.4">
      <c r="B39" s="47">
        <f>L24</f>
        <v>5184</v>
      </c>
      <c r="C39" s="48"/>
      <c r="D39" s="1" t="s">
        <v>49</v>
      </c>
      <c r="E39" s="47">
        <f>I36</f>
        <v>3878</v>
      </c>
      <c r="F39" s="48"/>
      <c r="G39" s="23"/>
      <c r="H39" s="1" t="s">
        <v>62</v>
      </c>
      <c r="I39" s="34">
        <f>B39+E39</f>
        <v>9062</v>
      </c>
      <c r="J39" s="35"/>
      <c r="K39" s="35"/>
      <c r="L39" s="36"/>
    </row>
    <row r="40" spans="2:16" ht="15.75" customHeight="1" thickBot="1" x14ac:dyDescent="0.45">
      <c r="B40" s="49"/>
      <c r="C40" s="50"/>
      <c r="E40" s="49"/>
      <c r="F40" s="50"/>
      <c r="G40" s="23"/>
      <c r="I40" s="37"/>
      <c r="J40" s="38"/>
      <c r="K40" s="38"/>
      <c r="L40" s="39"/>
      <c r="N40" s="31">
        <f ca="1">NOW()</f>
        <v>46238.362735995368</v>
      </c>
      <c r="O40" s="31"/>
      <c r="P40" t="s">
        <v>90</v>
      </c>
    </row>
  </sheetData>
  <sheetProtection algorithmName="SHA-512" hashValue="d0b038PspVJqvTOwGdZLMiFBjiKQPCxKBG9hqjGLiadHeASkdc/1oRzdsJqakgOCqPNg5jeg75pbiELOpWqb0w==" saltValue="F7I+NPEr4kV+LsKFcQDpQg==" spinCount="100000" sheet="1" objects="1" scenarios="1" selectLockedCells="1"/>
  <mergeCells count="116">
    <mergeCell ref="E39:F40"/>
    <mergeCell ref="I35:K35"/>
    <mergeCell ref="I34:K34"/>
    <mergeCell ref="I33:K33"/>
    <mergeCell ref="I30:K30"/>
    <mergeCell ref="I29:K29"/>
    <mergeCell ref="K8:L8"/>
    <mergeCell ref="K7:L7"/>
    <mergeCell ref="E23:F23"/>
    <mergeCell ref="E22:F22"/>
    <mergeCell ref="L24:N24"/>
    <mergeCell ref="L22:N23"/>
    <mergeCell ref="I16:J16"/>
    <mergeCell ref="I19:L19"/>
    <mergeCell ref="G35:H35"/>
    <mergeCell ref="G34:H34"/>
    <mergeCell ref="B17:H17"/>
    <mergeCell ref="B16:H16"/>
    <mergeCell ref="B15:H15"/>
    <mergeCell ref="B14:H14"/>
    <mergeCell ref="B13:H13"/>
    <mergeCell ref="M13:N13"/>
    <mergeCell ref="M11:N11"/>
    <mergeCell ref="B28:D28"/>
    <mergeCell ref="B1:M1"/>
    <mergeCell ref="I28:K28"/>
    <mergeCell ref="I27:K27"/>
    <mergeCell ref="F36:H36"/>
    <mergeCell ref="I36:K36"/>
    <mergeCell ref="E38:F38"/>
    <mergeCell ref="I38:L38"/>
    <mergeCell ref="K13:L13"/>
    <mergeCell ref="K11:L11"/>
    <mergeCell ref="K10:L10"/>
    <mergeCell ref="K9:L9"/>
    <mergeCell ref="K18:L18"/>
    <mergeCell ref="K17:L17"/>
    <mergeCell ref="K16:L16"/>
    <mergeCell ref="K15:L15"/>
    <mergeCell ref="K14:L14"/>
    <mergeCell ref="I10:J10"/>
    <mergeCell ref="I9:J9"/>
    <mergeCell ref="I8:J8"/>
    <mergeCell ref="I7:J7"/>
    <mergeCell ref="I15:J15"/>
    <mergeCell ref="I14:J14"/>
    <mergeCell ref="I13:J13"/>
    <mergeCell ref="I11:J11"/>
    <mergeCell ref="B3:C3"/>
    <mergeCell ref="H24:J24"/>
    <mergeCell ref="H23:J23"/>
    <mergeCell ref="H22:J22"/>
    <mergeCell ref="G33:H33"/>
    <mergeCell ref="G30:H30"/>
    <mergeCell ref="G29:H29"/>
    <mergeCell ref="G28:H28"/>
    <mergeCell ref="G27:H27"/>
    <mergeCell ref="I4:K4"/>
    <mergeCell ref="I3:K3"/>
    <mergeCell ref="F4:H4"/>
    <mergeCell ref="D4:E4"/>
    <mergeCell ref="F3:H3"/>
    <mergeCell ref="D3:E3"/>
    <mergeCell ref="B18:H18"/>
    <mergeCell ref="B31:D31"/>
    <mergeCell ref="E31:F31"/>
    <mergeCell ref="G31:H31"/>
    <mergeCell ref="B32:D32"/>
    <mergeCell ref="E32:F32"/>
    <mergeCell ref="G32:H32"/>
    <mergeCell ref="B12:H12"/>
    <mergeCell ref="B39:C40"/>
    <mergeCell ref="B38:C38"/>
    <mergeCell ref="B30:C30"/>
    <mergeCell ref="B24:C24"/>
    <mergeCell ref="B22:C23"/>
    <mergeCell ref="B4:C4"/>
    <mergeCell ref="B11:H11"/>
    <mergeCell ref="B10:H10"/>
    <mergeCell ref="B9:H9"/>
    <mergeCell ref="B8:H8"/>
    <mergeCell ref="B7:H7"/>
    <mergeCell ref="B34:D34"/>
    <mergeCell ref="B35:D35"/>
    <mergeCell ref="E24:F24"/>
    <mergeCell ref="E35:F35"/>
    <mergeCell ref="E34:F34"/>
    <mergeCell ref="E33:F33"/>
    <mergeCell ref="E30:F30"/>
    <mergeCell ref="E29:F29"/>
    <mergeCell ref="B33:D33"/>
    <mergeCell ref="E28:F28"/>
    <mergeCell ref="E27:F27"/>
    <mergeCell ref="B27:D27"/>
    <mergeCell ref="B29:D29"/>
    <mergeCell ref="M19:N19"/>
    <mergeCell ref="M18:N18"/>
    <mergeCell ref="M17:N17"/>
    <mergeCell ref="M16:N16"/>
    <mergeCell ref="M15:N15"/>
    <mergeCell ref="M14:N14"/>
    <mergeCell ref="N40:O40"/>
    <mergeCell ref="L4:M4"/>
    <mergeCell ref="L3:M3"/>
    <mergeCell ref="M10:N10"/>
    <mergeCell ref="M9:N9"/>
    <mergeCell ref="M8:N8"/>
    <mergeCell ref="M7:N7"/>
    <mergeCell ref="I39:L40"/>
    <mergeCell ref="I18:J18"/>
    <mergeCell ref="I17:J17"/>
    <mergeCell ref="I31:K31"/>
    <mergeCell ref="I32:K32"/>
    <mergeCell ref="I12:J12"/>
    <mergeCell ref="K12:L12"/>
    <mergeCell ref="M12:N12"/>
  </mergeCells>
  <phoneticPr fontId="1"/>
  <dataValidations count="7">
    <dataValidation type="list" allowBlank="1" showInputMessage="1" showErrorMessage="1" sqref="B4:B5 C5">
      <formula1>介護度</formula1>
    </dataValidation>
    <dataValidation type="list" allowBlank="1" showInputMessage="1" showErrorMessage="1" sqref="I4:J5">
      <formula1>部屋</formula1>
    </dataValidation>
    <dataValidation type="list" allowBlank="1" showInputMessage="1" showErrorMessage="1" sqref="D4:D5">
      <formula1>負担割合</formula1>
    </dataValidation>
    <dataValidation type="list" allowBlank="1" showInputMessage="1" showErrorMessage="1" sqref="F4:G5">
      <formula1>負担限度額</formula1>
    </dataValidation>
    <dataValidation type="list" allowBlank="1" showInputMessage="1" showErrorMessage="1" sqref="D30">
      <formula1>室料</formula1>
    </dataValidation>
    <dataValidation type="list" allowBlank="1" showInputMessage="1" showErrorMessage="1" sqref="B33:D35">
      <formula1>自費項目</formula1>
    </dataValidation>
    <dataValidation type="list" allowBlank="1" showInputMessage="1" showErrorMessage="1" sqref="B13:C18">
      <formula1>加算_日額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workbookViewId="0">
      <selection activeCell="H12" sqref="H12"/>
    </sheetView>
  </sheetViews>
  <sheetFormatPr defaultRowHeight="18.75" x14ac:dyDescent="0.4"/>
  <cols>
    <col min="2" max="2" width="9" style="1"/>
    <col min="3" max="3" width="15.125" style="1" bestFit="1" customWidth="1"/>
    <col min="4" max="4" width="15.125" style="1" customWidth="1"/>
    <col min="5" max="5" width="11.875" style="1" customWidth="1"/>
    <col min="6" max="6" width="19.375" customWidth="1"/>
    <col min="8" max="8" width="48.375" bestFit="1" customWidth="1"/>
  </cols>
  <sheetData>
    <row r="1" spans="2:9" ht="19.5" thickBot="1" x14ac:dyDescent="0.45"/>
    <row r="2" spans="2:9" x14ac:dyDescent="0.4">
      <c r="B2" s="2" t="s">
        <v>0</v>
      </c>
      <c r="C2" s="15" t="s">
        <v>44</v>
      </c>
      <c r="D2" s="14" t="s">
        <v>22</v>
      </c>
      <c r="F2" s="10" t="s">
        <v>6</v>
      </c>
      <c r="G2" s="11" t="s">
        <v>33</v>
      </c>
      <c r="H2" s="4" t="s">
        <v>11</v>
      </c>
      <c r="I2" s="4" t="s">
        <v>34</v>
      </c>
    </row>
    <row r="3" spans="2:9" x14ac:dyDescent="0.4">
      <c r="B3" s="8" t="s">
        <v>1</v>
      </c>
      <c r="C3" s="15" t="s">
        <v>68</v>
      </c>
      <c r="D3" s="14" t="s">
        <v>73</v>
      </c>
      <c r="F3" s="18" t="s">
        <v>68</v>
      </c>
      <c r="G3" s="12">
        <v>819</v>
      </c>
      <c r="H3" s="9" t="s">
        <v>8</v>
      </c>
      <c r="I3" s="7">
        <v>51</v>
      </c>
    </row>
    <row r="4" spans="2:9" x14ac:dyDescent="0.4">
      <c r="B4" s="8" t="s">
        <v>2</v>
      </c>
      <c r="C4" s="15" t="s">
        <v>69</v>
      </c>
      <c r="D4" s="14" t="s">
        <v>74</v>
      </c>
      <c r="F4" s="18" t="s">
        <v>69</v>
      </c>
      <c r="G4" s="12">
        <v>893</v>
      </c>
      <c r="H4" s="9" t="s">
        <v>9</v>
      </c>
      <c r="I4" s="7">
        <v>24</v>
      </c>
    </row>
    <row r="5" spans="2:9" x14ac:dyDescent="0.4">
      <c r="B5" s="8" t="s">
        <v>3</v>
      </c>
      <c r="C5" s="15" t="s">
        <v>70</v>
      </c>
      <c r="D5" s="14" t="s">
        <v>75</v>
      </c>
      <c r="F5" s="18" t="s">
        <v>70</v>
      </c>
      <c r="G5" s="12">
        <v>958</v>
      </c>
      <c r="H5" s="9" t="s">
        <v>10</v>
      </c>
      <c r="I5" s="7">
        <v>22</v>
      </c>
    </row>
    <row r="6" spans="2:9" x14ac:dyDescent="0.4">
      <c r="B6" s="8" t="s">
        <v>4</v>
      </c>
      <c r="C6" s="15" t="s">
        <v>71</v>
      </c>
      <c r="D6" s="14" t="s">
        <v>76</v>
      </c>
      <c r="F6" s="18" t="s">
        <v>71</v>
      </c>
      <c r="G6" s="12">
        <v>1017</v>
      </c>
      <c r="H6" s="9" t="s">
        <v>82</v>
      </c>
      <c r="I6" s="7">
        <v>184</v>
      </c>
    </row>
    <row r="7" spans="2:9" x14ac:dyDescent="0.4">
      <c r="B7" s="8" t="s">
        <v>5</v>
      </c>
      <c r="C7" s="15" t="s">
        <v>72</v>
      </c>
      <c r="D7" s="14" t="s">
        <v>77</v>
      </c>
      <c r="F7" s="18" t="s">
        <v>72</v>
      </c>
      <c r="G7" s="12">
        <v>1074</v>
      </c>
      <c r="H7" s="9" t="s">
        <v>83</v>
      </c>
      <c r="I7" s="7">
        <v>240</v>
      </c>
    </row>
    <row r="8" spans="2:9" x14ac:dyDescent="0.4">
      <c r="B8" s="1" t="s">
        <v>66</v>
      </c>
      <c r="C8" s="15" t="s">
        <v>78</v>
      </c>
      <c r="D8" s="14" t="s">
        <v>80</v>
      </c>
      <c r="F8" s="18" t="s">
        <v>78</v>
      </c>
      <c r="G8" s="12">
        <v>632</v>
      </c>
      <c r="H8" s="9" t="s">
        <v>12</v>
      </c>
      <c r="I8" s="7">
        <v>8</v>
      </c>
    </row>
    <row r="9" spans="2:9" x14ac:dyDescent="0.4">
      <c r="B9" s="1" t="s">
        <v>67</v>
      </c>
      <c r="C9" s="15" t="s">
        <v>79</v>
      </c>
      <c r="D9" s="14" t="s">
        <v>81</v>
      </c>
      <c r="F9" s="18" t="s">
        <v>79</v>
      </c>
      <c r="G9" s="12">
        <v>778</v>
      </c>
      <c r="H9" s="3" t="s">
        <v>13</v>
      </c>
      <c r="I9" s="7">
        <v>76</v>
      </c>
    </row>
    <row r="10" spans="2:9" x14ac:dyDescent="0.4">
      <c r="D10" s="17"/>
      <c r="F10" s="19" t="s">
        <v>73</v>
      </c>
      <c r="G10" s="12">
        <v>902</v>
      </c>
      <c r="H10" s="9" t="s">
        <v>85</v>
      </c>
      <c r="I10" s="7">
        <v>120</v>
      </c>
    </row>
    <row r="11" spans="2:9" x14ac:dyDescent="0.4">
      <c r="B11" s="5" t="s">
        <v>43</v>
      </c>
      <c r="D11"/>
      <c r="F11" s="19" t="s">
        <v>74</v>
      </c>
      <c r="G11" s="12">
        <v>979</v>
      </c>
      <c r="H11" s="9" t="s">
        <v>84</v>
      </c>
      <c r="I11" s="7">
        <v>518</v>
      </c>
    </row>
    <row r="12" spans="2:9" x14ac:dyDescent="0.4">
      <c r="B12" s="3" t="s">
        <v>44</v>
      </c>
      <c r="D12"/>
      <c r="F12" s="19" t="s">
        <v>75</v>
      </c>
      <c r="G12" s="12">
        <v>1044</v>
      </c>
      <c r="H12" s="9" t="s">
        <v>91</v>
      </c>
      <c r="I12" s="7">
        <v>10</v>
      </c>
    </row>
    <row r="13" spans="2:9" x14ac:dyDescent="0.4">
      <c r="B13" s="3" t="s">
        <v>22</v>
      </c>
      <c r="D13"/>
      <c r="F13" s="19" t="s">
        <v>76</v>
      </c>
      <c r="G13" s="12">
        <v>1102</v>
      </c>
      <c r="H13" s="3"/>
      <c r="I13" s="7"/>
    </row>
    <row r="14" spans="2:9" x14ac:dyDescent="0.4">
      <c r="D14"/>
      <c r="F14" s="19" t="s">
        <v>77</v>
      </c>
      <c r="G14" s="12">
        <v>1161</v>
      </c>
      <c r="H14" s="3"/>
      <c r="I14" s="7"/>
    </row>
    <row r="15" spans="2:9" x14ac:dyDescent="0.4">
      <c r="B15" s="2" t="s">
        <v>39</v>
      </c>
      <c r="C15" s="15" t="s">
        <v>52</v>
      </c>
      <c r="D15" s="2" t="s">
        <v>47</v>
      </c>
      <c r="F15" s="19" t="s">
        <v>80</v>
      </c>
      <c r="G15" s="12">
        <v>672</v>
      </c>
      <c r="H15" s="3"/>
      <c r="I15" s="7"/>
    </row>
    <row r="16" spans="2:9" ht="19.5" thickBot="1" x14ac:dyDescent="0.45">
      <c r="B16" s="8" t="s">
        <v>40</v>
      </c>
      <c r="C16" s="15">
        <v>1</v>
      </c>
      <c r="D16" s="3" t="s">
        <v>15</v>
      </c>
      <c r="F16" s="20" t="s">
        <v>81</v>
      </c>
      <c r="G16" s="13">
        <v>834</v>
      </c>
      <c r="H16" s="3"/>
      <c r="I16" s="7"/>
    </row>
    <row r="17" spans="2:4" x14ac:dyDescent="0.4">
      <c r="B17" s="8" t="s">
        <v>41</v>
      </c>
      <c r="C17" s="15">
        <v>2</v>
      </c>
      <c r="D17" s="3" t="s">
        <v>16</v>
      </c>
    </row>
    <row r="18" spans="2:4" x14ac:dyDescent="0.4">
      <c r="B18" s="8" t="s">
        <v>42</v>
      </c>
      <c r="C18" s="15">
        <v>3</v>
      </c>
      <c r="D18" s="3" t="s">
        <v>17</v>
      </c>
    </row>
    <row r="19" spans="2:4" x14ac:dyDescent="0.4">
      <c r="D19" s="3" t="s">
        <v>18</v>
      </c>
    </row>
    <row r="20" spans="2:4" x14ac:dyDescent="0.4">
      <c r="D20" s="3" t="s">
        <v>19</v>
      </c>
    </row>
  </sheetData>
  <sheetProtection sheet="1" objects="1" scenarios="1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workbookViewId="0">
      <selection activeCell="C15" sqref="C15"/>
    </sheetView>
  </sheetViews>
  <sheetFormatPr defaultRowHeight="18.75" x14ac:dyDescent="0.4"/>
  <cols>
    <col min="2" max="2" width="19.25" bestFit="1" customWidth="1"/>
    <col min="3" max="3" width="11" bestFit="1" customWidth="1"/>
  </cols>
  <sheetData>
    <row r="1" spans="2:10" x14ac:dyDescent="0.4">
      <c r="B1" t="s">
        <v>20</v>
      </c>
    </row>
    <row r="2" spans="2:10" x14ac:dyDescent="0.4">
      <c r="B2" s="5" t="s">
        <v>24</v>
      </c>
      <c r="C2" s="5" t="s">
        <v>21</v>
      </c>
      <c r="D2" s="5" t="s">
        <v>22</v>
      </c>
    </row>
    <row r="3" spans="2:10" x14ac:dyDescent="0.4">
      <c r="B3" s="3" t="s">
        <v>15</v>
      </c>
      <c r="C3" s="3">
        <v>1730</v>
      </c>
      <c r="D3" s="3">
        <v>560</v>
      </c>
    </row>
    <row r="4" spans="2:10" x14ac:dyDescent="0.4">
      <c r="B4" s="3" t="s">
        <v>16</v>
      </c>
      <c r="C4" s="3">
        <v>1470</v>
      </c>
      <c r="D4" s="3">
        <v>430</v>
      </c>
    </row>
    <row r="5" spans="2:10" x14ac:dyDescent="0.4">
      <c r="B5" s="3" t="s">
        <v>17</v>
      </c>
      <c r="C5" s="3">
        <v>1370</v>
      </c>
      <c r="D5" s="3">
        <v>430</v>
      </c>
    </row>
    <row r="6" spans="2:10" x14ac:dyDescent="0.4">
      <c r="B6" s="3" t="s">
        <v>18</v>
      </c>
      <c r="C6" s="3">
        <v>550</v>
      </c>
      <c r="D6" s="3">
        <v>430</v>
      </c>
    </row>
    <row r="7" spans="2:10" x14ac:dyDescent="0.4">
      <c r="B7" s="3" t="s">
        <v>19</v>
      </c>
      <c r="C7" s="3">
        <v>550</v>
      </c>
      <c r="D7" s="3">
        <v>0</v>
      </c>
    </row>
    <row r="9" spans="2:10" x14ac:dyDescent="0.4">
      <c r="B9" t="s">
        <v>23</v>
      </c>
    </row>
    <row r="10" spans="2:10" x14ac:dyDescent="0.4">
      <c r="B10" s="5" t="s">
        <v>24</v>
      </c>
      <c r="C10" s="5" t="s">
        <v>14</v>
      </c>
      <c r="D10" s="5" t="s">
        <v>25</v>
      </c>
      <c r="E10" s="5" t="s">
        <v>26</v>
      </c>
      <c r="F10" s="5" t="s">
        <v>27</v>
      </c>
      <c r="G10" s="16"/>
      <c r="H10" s="14"/>
      <c r="I10" s="14" t="s">
        <v>21</v>
      </c>
      <c r="J10" s="14" t="s">
        <v>22</v>
      </c>
    </row>
    <row r="11" spans="2:10" x14ac:dyDescent="0.4">
      <c r="B11" s="3" t="s">
        <v>15</v>
      </c>
      <c r="C11" s="3">
        <v>1830</v>
      </c>
      <c r="D11" s="3">
        <v>370</v>
      </c>
      <c r="E11" s="3">
        <v>750</v>
      </c>
      <c r="F11" s="3">
        <v>710</v>
      </c>
      <c r="G11" s="16"/>
      <c r="H11" s="14" t="s">
        <v>15</v>
      </c>
      <c r="I11" s="14">
        <v>1830</v>
      </c>
      <c r="J11" s="14">
        <v>1830</v>
      </c>
    </row>
    <row r="12" spans="2:10" x14ac:dyDescent="0.4">
      <c r="B12" s="3" t="s">
        <v>16</v>
      </c>
      <c r="C12" s="3">
        <v>1360</v>
      </c>
      <c r="D12" s="3">
        <v>315</v>
      </c>
      <c r="E12" s="3">
        <v>615</v>
      </c>
      <c r="F12" s="3">
        <v>615</v>
      </c>
      <c r="G12" s="16"/>
      <c r="H12" s="14" t="s">
        <v>16</v>
      </c>
      <c r="I12" s="14">
        <v>1360</v>
      </c>
      <c r="J12" s="14">
        <v>1360</v>
      </c>
    </row>
    <row r="13" spans="2:10" x14ac:dyDescent="0.4">
      <c r="B13" s="3" t="s">
        <v>17</v>
      </c>
      <c r="C13" s="3">
        <v>1030</v>
      </c>
      <c r="D13" s="3">
        <v>315</v>
      </c>
      <c r="E13" s="3">
        <v>615</v>
      </c>
      <c r="F13" s="3">
        <v>615</v>
      </c>
      <c r="G13" s="16"/>
      <c r="H13" s="14" t="s">
        <v>17</v>
      </c>
      <c r="I13" s="14">
        <v>1030</v>
      </c>
      <c r="J13" s="14">
        <v>1030</v>
      </c>
    </row>
    <row r="14" spans="2:10" x14ac:dyDescent="0.4">
      <c r="B14" s="3" t="s">
        <v>18</v>
      </c>
      <c r="C14" s="3">
        <v>600</v>
      </c>
      <c r="D14" s="3">
        <v>315</v>
      </c>
      <c r="E14" s="3">
        <v>615</v>
      </c>
      <c r="F14" s="3">
        <v>615</v>
      </c>
      <c r="G14" s="16"/>
      <c r="H14" s="14" t="s">
        <v>18</v>
      </c>
      <c r="I14" s="14">
        <v>600</v>
      </c>
      <c r="J14" s="14">
        <v>600</v>
      </c>
    </row>
    <row r="15" spans="2:10" x14ac:dyDescent="0.4">
      <c r="B15" s="3" t="s">
        <v>19</v>
      </c>
      <c r="C15" s="3">
        <v>300</v>
      </c>
      <c r="D15" s="3">
        <v>315</v>
      </c>
      <c r="E15" s="3">
        <v>615</v>
      </c>
      <c r="F15" s="3">
        <v>615</v>
      </c>
      <c r="G15" s="16"/>
      <c r="H15" s="14" t="s">
        <v>19</v>
      </c>
      <c r="I15" s="14">
        <v>300</v>
      </c>
      <c r="J15" s="14">
        <v>300</v>
      </c>
    </row>
    <row r="17" spans="2:3" x14ac:dyDescent="0.4">
      <c r="B17" s="5" t="s">
        <v>58</v>
      </c>
      <c r="C17" s="5" t="s">
        <v>59</v>
      </c>
    </row>
    <row r="18" spans="2:3" x14ac:dyDescent="0.4">
      <c r="B18" s="3">
        <v>103</v>
      </c>
      <c r="C18" s="3">
        <v>1350</v>
      </c>
    </row>
    <row r="19" spans="2:3" x14ac:dyDescent="0.4">
      <c r="B19" s="3">
        <v>104</v>
      </c>
      <c r="C19" s="3">
        <v>1350</v>
      </c>
    </row>
    <row r="20" spans="2:3" x14ac:dyDescent="0.4">
      <c r="B20" s="3">
        <v>107</v>
      </c>
      <c r="C20" s="3">
        <v>1350</v>
      </c>
    </row>
    <row r="21" spans="2:3" x14ac:dyDescent="0.4">
      <c r="B21" s="3">
        <v>108</v>
      </c>
      <c r="C21" s="3">
        <v>1350</v>
      </c>
    </row>
    <row r="22" spans="2:3" x14ac:dyDescent="0.4">
      <c r="B22" s="3">
        <v>204</v>
      </c>
      <c r="C22" s="3">
        <v>2000</v>
      </c>
    </row>
    <row r="23" spans="2:3" x14ac:dyDescent="0.4">
      <c r="B23" s="3">
        <v>205</v>
      </c>
      <c r="C23" s="3">
        <v>2000</v>
      </c>
    </row>
    <row r="24" spans="2:3" x14ac:dyDescent="0.4">
      <c r="B24" s="3">
        <v>207</v>
      </c>
      <c r="C24" s="3">
        <v>2000</v>
      </c>
    </row>
    <row r="25" spans="2:3" x14ac:dyDescent="0.4">
      <c r="B25" s="3">
        <v>305</v>
      </c>
      <c r="C25" s="3">
        <v>2000</v>
      </c>
    </row>
    <row r="26" spans="2:3" x14ac:dyDescent="0.4">
      <c r="B26" s="3">
        <v>306</v>
      </c>
      <c r="C26" s="3">
        <v>2000</v>
      </c>
    </row>
    <row r="27" spans="2:3" x14ac:dyDescent="0.4">
      <c r="B27" s="3">
        <v>307</v>
      </c>
      <c r="C27" s="3">
        <v>2000</v>
      </c>
    </row>
    <row r="28" spans="2:3" x14ac:dyDescent="0.4">
      <c r="B28" s="3">
        <v>308</v>
      </c>
      <c r="C28" s="3">
        <v>2000</v>
      </c>
    </row>
    <row r="29" spans="2:3" x14ac:dyDescent="0.4">
      <c r="B29" s="3">
        <v>309</v>
      </c>
      <c r="C29" s="3">
        <v>2000</v>
      </c>
    </row>
    <row r="30" spans="2:3" x14ac:dyDescent="0.4">
      <c r="B30" s="3">
        <v>315</v>
      </c>
      <c r="C30" s="3">
        <v>550</v>
      </c>
    </row>
    <row r="31" spans="2:3" x14ac:dyDescent="0.4">
      <c r="B31" s="3">
        <v>206</v>
      </c>
      <c r="C31" s="3">
        <v>1100</v>
      </c>
    </row>
    <row r="32" spans="2:3" x14ac:dyDescent="0.4">
      <c r="B32" s="3">
        <v>208</v>
      </c>
      <c r="C32" s="3">
        <v>1650</v>
      </c>
    </row>
    <row r="33" spans="2:3" x14ac:dyDescent="0.4">
      <c r="B33" s="3">
        <v>209</v>
      </c>
      <c r="C33" s="3">
        <v>1650</v>
      </c>
    </row>
    <row r="34" spans="2:3" x14ac:dyDescent="0.4">
      <c r="B34" s="3"/>
      <c r="C34" s="3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7"/>
  <sheetViews>
    <sheetView workbookViewId="0">
      <selection activeCell="C8" sqref="C8"/>
    </sheetView>
  </sheetViews>
  <sheetFormatPr defaultRowHeight="18.75" x14ac:dyDescent="0.4"/>
  <cols>
    <col min="2" max="2" width="19.25" bestFit="1" customWidth="1"/>
  </cols>
  <sheetData>
    <row r="2" spans="2:3" x14ac:dyDescent="0.4">
      <c r="B2" s="5" t="s">
        <v>32</v>
      </c>
      <c r="C2" s="5" t="s">
        <v>7</v>
      </c>
    </row>
    <row r="3" spans="2:3" x14ac:dyDescent="0.4">
      <c r="B3" s="3" t="s">
        <v>28</v>
      </c>
      <c r="C3" s="3">
        <v>205</v>
      </c>
    </row>
    <row r="4" spans="2:3" x14ac:dyDescent="0.4">
      <c r="B4" s="3" t="s">
        <v>29</v>
      </c>
      <c r="C4" s="3">
        <v>155</v>
      </c>
    </row>
    <row r="5" spans="2:3" x14ac:dyDescent="0.4">
      <c r="B5" s="3" t="s">
        <v>30</v>
      </c>
      <c r="C5" s="3">
        <v>150</v>
      </c>
    </row>
    <row r="6" spans="2:3" x14ac:dyDescent="0.4">
      <c r="B6" s="3" t="s">
        <v>31</v>
      </c>
      <c r="C6" s="3">
        <v>60</v>
      </c>
    </row>
    <row r="7" spans="2:3" x14ac:dyDescent="0.4">
      <c r="B7" s="6" t="s">
        <v>64</v>
      </c>
      <c r="C7" s="6">
        <v>583</v>
      </c>
    </row>
  </sheetData>
  <sheetProtection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9</vt:i4>
      </vt:variant>
    </vt:vector>
  </HeadingPairs>
  <TitlesOfParts>
    <vt:vector size="13" baseType="lpstr">
      <vt:lpstr>料金表</vt:lpstr>
      <vt:lpstr>介護保険</vt:lpstr>
      <vt:lpstr>食費居住費</vt:lpstr>
      <vt:lpstr>自費</vt:lpstr>
      <vt:lpstr>料金表!Print_Area</vt:lpstr>
      <vt:lpstr>加算_日額</vt:lpstr>
      <vt:lpstr>介護度</vt:lpstr>
      <vt:lpstr>基本サービス費</vt:lpstr>
      <vt:lpstr>自費項目</vt:lpstr>
      <vt:lpstr>室料</vt:lpstr>
      <vt:lpstr>負担割合</vt:lpstr>
      <vt:lpstr>負担限度額</vt:lpstr>
      <vt:lpstr>部屋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jimu-08</cp:lastModifiedBy>
  <cp:lastPrinted>2026-07-22T23:30:22Z</cp:lastPrinted>
  <dcterms:created xsi:type="dcterms:W3CDTF">2025-02-18T07:37:36Z</dcterms:created>
  <dcterms:modified xsi:type="dcterms:W3CDTF">2026-08-03T23:42:29Z</dcterms:modified>
</cp:coreProperties>
</file>